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BuÇalışmaKitabı"/>
  <mc:AlternateContent xmlns:mc="http://schemas.openxmlformats.org/markup-compatibility/2006">
    <mc:Choice Requires="x15">
      <x15ac:absPath xmlns:x15ac="http://schemas.microsoft.com/office/spreadsheetml/2010/11/ac" url="https://d.docs.live.net/27f7a93c6a00d70a/Desktop/"/>
    </mc:Choice>
  </mc:AlternateContent>
  <xr:revisionPtr revIDLastSave="245" documentId="13_ncr:1_{1ACEA3A4-A4E7-4BA1-A865-4BB05F2B6D14}" xr6:coauthVersionLast="47" xr6:coauthVersionMax="47" xr10:uidLastSave="{61CADC8D-E2AC-4531-B7FF-445D6605A2CF}"/>
  <bookViews>
    <workbookView xWindow="-98" yWindow="-98" windowWidth="21795" windowHeight="13875" xr2:uid="{00000000-000D-0000-FFFF-FFFF00000000}"/>
  </bookViews>
  <sheets>
    <sheet name="Hesapla" sheetId="6" r:id="rId1"/>
    <sheet name="Bilgi" sheetId="4" r:id="rId2"/>
    <sheet name="Hesaplama" sheetId="3" state="veryHidden" r:id="rId3"/>
    <sheet name="Tablolar" sheetId="2" state="veryHidden" r:id="rId4"/>
  </sheets>
  <definedNames>
    <definedName name="_xlnm.Print_Area" localSheetId="0">Hesapla!$A$1:$J$38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" l="1"/>
  <c r="K6" i="3" s="1"/>
  <c r="K7" i="3" s="1"/>
  <c r="K8" i="3" s="1"/>
  <c r="K9" i="3" s="1"/>
  <c r="K10" i="3" s="1"/>
  <c r="I10" i="3"/>
  <c r="I9" i="3"/>
  <c r="I8" i="3"/>
  <c r="I7" i="3"/>
  <c r="I6" i="3"/>
  <c r="I5" i="3"/>
  <c r="A25" i="3" l="1"/>
  <c r="A26" i="3" s="1"/>
  <c r="H14" i="6"/>
  <c r="D19" i="6"/>
  <c r="D34" i="6" s="1"/>
  <c r="A9" i="3" l="1"/>
  <c r="A12" i="3" s="1"/>
  <c r="A6" i="3"/>
  <c r="A3" i="3"/>
  <c r="A15" i="3" l="1"/>
  <c r="B3" i="3"/>
  <c r="B6" i="3"/>
  <c r="A21" i="3" l="1"/>
  <c r="D26" i="6" s="1"/>
  <c r="D14" i="6"/>
  <c r="A17" i="3"/>
  <c r="D15" i="6" s="1"/>
  <c r="A23" i="3" l="1"/>
  <c r="D27" i="6" s="1"/>
  <c r="D31" i="6"/>
  <c r="D32" i="6" l="1"/>
  <c r="D33" i="6" s="1"/>
  <c r="D3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Hakan Asım Unluer</author>
  </authors>
  <commentList>
    <comment ref="H14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62"/>
          </rPr>
          <t>1000000 TL üzerindeki hasar tutarınlarında mutabık kalınan rakam ile belirlenen asgari miktar arasındaki farkı giriniz. Orneğin 50.000-30.237,50 = 19.762,50</t>
        </r>
      </text>
    </comment>
    <comment ref="F19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162"/>
          </rPr>
          <t>Gidilen KM bilgisini giriniz; (Ofisten - Gidilen konum mesafesini gidiş + dönüş giriniz.)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H19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162"/>
          </rPr>
          <t>Ekspertiz Tarihindeki Yakıt Litre Fiyatını EPDK İnternet Sitesinden Arşiv Fiyatlarından Bakarak Yakıt Cinsine Göre Giriniz;</t>
        </r>
      </text>
    </comment>
    <comment ref="F20" authorId="0" shapeId="0" xr:uid="{00000000-0006-0000-0100-000004000000}">
      <text>
        <r>
          <rPr>
            <sz val="9"/>
            <color indexed="81"/>
            <rFont val="Tahoma"/>
            <family val="2"/>
            <charset val="162"/>
          </rPr>
          <t xml:space="preserve">Açıklama yazabilirsiniz
</t>
        </r>
      </text>
    </comment>
    <comment ref="F21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162"/>
          </rPr>
          <t>Açıklama Yazabilirsiniz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F22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162"/>
          </rPr>
          <t>Açıklama yazabilirsiniz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<sst xmlns="http://schemas.openxmlformats.org/spreadsheetml/2006/main" count="145" uniqueCount="89">
  <si>
    <t>Hasar Dosya No</t>
  </si>
  <si>
    <t>Eksper Rapor No</t>
  </si>
  <si>
    <t>Kod</t>
  </si>
  <si>
    <t>Ekspertiz Şekli</t>
  </si>
  <si>
    <t>Uzaktan Ekspertiz</t>
  </si>
  <si>
    <t>Şehir İçi Fiili Ekspertiz</t>
  </si>
  <si>
    <t>Şehir Dışı Fiili Ekspertiz</t>
  </si>
  <si>
    <t>Taban Ekspertiz Ücret Tarifesi</t>
  </si>
  <si>
    <t>Kademe</t>
  </si>
  <si>
    <t>Hasar Tutarı TL</t>
  </si>
  <si>
    <t>Ücret TL</t>
  </si>
  <si>
    <t>TL</t>
  </si>
  <si>
    <t>KDV Dahil</t>
  </si>
  <si>
    <t>KDV Hariç</t>
  </si>
  <si>
    <t>Girilen Ekspertiz Şekli için tarifeye göre belirlenen asgari ekspertiz ücreti ;</t>
  </si>
  <si>
    <t>Girilen Araç Tipi için tarifeye göre belirlenen asgari ekspertiz ücreti ;</t>
  </si>
  <si>
    <t>TL'dir.</t>
  </si>
  <si>
    <t>Girilen Brüt Hasar Tutarı için tarifeye göre belirlenen asgari ekspertiz ücreti ;</t>
  </si>
  <si>
    <r>
      <t xml:space="preserve">Tespit Edilen </t>
    </r>
    <r>
      <rPr>
        <b/>
        <u/>
        <sz val="12"/>
        <color rgb="FFC00000"/>
        <rFont val="Calibri"/>
        <family val="2"/>
        <charset val="162"/>
        <scheme val="minor"/>
      </rPr>
      <t>BRÜT Hasar Tutarı</t>
    </r>
  </si>
  <si>
    <t>Ekspertiz Şekli Kodu</t>
  </si>
  <si>
    <t>1)</t>
  </si>
  <si>
    <t>KDV Hariç Tutarlardır.</t>
  </si>
  <si>
    <t>2)</t>
  </si>
  <si>
    <t>3)</t>
  </si>
  <si>
    <t>4)</t>
  </si>
  <si>
    <t>5)</t>
  </si>
  <si>
    <t>6)</t>
  </si>
  <si>
    <t>7)</t>
  </si>
  <si>
    <t>TL/LT</t>
  </si>
  <si>
    <t>Formüllerin bozulmasına karşılık boş bir kopyayı farklı bir yere mutlaka kaydedin. Yanlış hesaplama fark ettiğiniz anda bu boş kopyayı kullanın. Düzelmez ise ADEM İREN' e bilgi veriniz</t>
  </si>
  <si>
    <t>Riziko Kodu</t>
  </si>
  <si>
    <t>Sivil</t>
  </si>
  <si>
    <t>Ticari</t>
  </si>
  <si>
    <t>Riziko Türü Kodu</t>
  </si>
  <si>
    <t>Riziko Türü Seçiniz</t>
  </si>
  <si>
    <t>Notlar</t>
  </si>
  <si>
    <t>Ticari, Sınai, Endüstriyel Hasarlarda asgari %20 fazlasıdır.</t>
  </si>
  <si>
    <t>6. kademeye kadar olan şehir dışı ekspertizlerde %25 ilave edilir.</t>
  </si>
  <si>
    <t>Uzaktan ekspertizlerde asgari 2/3 ü ödenir.</t>
  </si>
  <si>
    <t>Araç ile gidilen şehir dışı ekspertiz masrafı 50 km'yi aşan kısım için ödenir.</t>
  </si>
  <si>
    <t>(..km * 7,0 Lt/100km * yakıt fiyatı * 1,3)+köprü + otoyol + feribot + otopark</t>
  </si>
  <si>
    <t>Ekspertiz ücreti, atama tarihinde geçerli olan tarifeye göre ödenir.</t>
  </si>
  <si>
    <t>Ekspertiz için yapılan ulaşım, konaklama ve diğer giderler ekspertiz ücretine ilave edilir.</t>
  </si>
  <si>
    <t>8)</t>
  </si>
  <si>
    <t>Dövizli poliçelerde ekspertiz ücreti, rapor tarihindeki TCMB döviz satış kuru baz alınarak hesaplanır.</t>
  </si>
  <si>
    <t>9)</t>
  </si>
  <si>
    <t>Ekspertiz ücret hesaplamasına baz teşkil eden brüt hasar tutarı, eksper tarafından tespit edilen hasar tutarı olup koasürans, sovtaj, eksik sigorta, muafiyet gibi kesintiler uygulanmadan önceki tutardır.</t>
  </si>
  <si>
    <t>10)</t>
  </si>
  <si>
    <t>Sigortalının talebinden vazgeçmesi, hasarın teminat dışında kalması, suiistimal tespiti gibi nedenlerle ekspertiz raporun kapatılması talep edilirse; rapor tamamlandıysa ekspertiz ücretinin tamamı, rapor tamamlanmadıysa tamamlanma yüzdesine isabet eden ücret ödenir. Şayet, rapora hiç başlanmamış ise ekspertiz ücreti ödenmez.</t>
  </si>
  <si>
    <t>11)</t>
  </si>
  <si>
    <t>Birden fazla eksperin çalıştığı hasar dosyalarında, tarifeye tabi ekspertiz ücreti hasar tutarı üzerinden her eksper için ayrı ayrı hesaplanır.</t>
  </si>
  <si>
    <t>12)</t>
  </si>
  <si>
    <t>Eksper atamasının, atamayı yapan tarafça geri alınması eksperin ücret hakkına engel olmaz.</t>
  </si>
  <si>
    <t>Riziko Türü</t>
  </si>
  <si>
    <t>:</t>
  </si>
  <si>
    <t>Ekspertiz Şekli  Seçiniz</t>
  </si>
  <si>
    <t>Tespit Edilen Brüt Hasar Tutarı</t>
  </si>
  <si>
    <t xml:space="preserve">Dosyada Talep Edilmesi Gereken Asgari Ücret Tutarı </t>
  </si>
  <si>
    <t>Ekspertiz Ücreti KDV Hariç</t>
  </si>
  <si>
    <t>Ekspertiz Ücreti KDV Dahil</t>
  </si>
  <si>
    <t>Araç İle Yapılan Yol Masrafı</t>
  </si>
  <si>
    <t>KM</t>
  </si>
  <si>
    <t>Köprü, Otoban,Feribot, Otopark vb. Masrafı</t>
  </si>
  <si>
    <t>Konaklama Masrafı</t>
  </si>
  <si>
    <t>Diğer Masraflar</t>
  </si>
  <si>
    <t>Ek Ekspertiz Ücreti KDV Hariç</t>
  </si>
  <si>
    <t>Ek Ekspertiz Ücreti KDV Dahil</t>
  </si>
  <si>
    <t>Toplam Eksperetiz Ücreti Tutarı</t>
  </si>
  <si>
    <t>EKSPERTİZ ÜCRETİ TUTARI</t>
  </si>
  <si>
    <t>TOPLAM EKSPERTİZ ÜCRETİ TUTARI</t>
  </si>
  <si>
    <t>MASRAFLAR TOPLAMI (KDV DAHİL)</t>
  </si>
  <si>
    <t>GENEL TOPLAM</t>
  </si>
  <si>
    <t>Şehir Dışı Ekspertizlerde Alınacak Ücret Farkı</t>
  </si>
  <si>
    <t xml:space="preserve">                                   OTO DIŞI TABAN EKSPERTİZ ÜCRETİ HESAPLAMA</t>
  </si>
  <si>
    <t>KDV % 20</t>
  </si>
  <si>
    <t>Ekspertiz İçin Masraf Hesaplaması</t>
  </si>
  <si>
    <t>Sivil MAX.</t>
  </si>
  <si>
    <t>Ticari MAX.</t>
  </si>
  <si>
    <t>Hasar Tutarı (TL)</t>
  </si>
  <si>
    <t>Ücret (TL)</t>
  </si>
  <si>
    <t>SARILARI DOLDUR YETERLİ</t>
  </si>
  <si>
    <t xml:space="preserve">                                       (01.04.2026)</t>
  </si>
  <si>
    <t>3.000,00 + (Hasar Tutarı-23.400,00)*0,055</t>
  </si>
  <si>
    <t>6.850,00 + (Hasar Tutarı-93.400,00)*0,04</t>
  </si>
  <si>
    <t>21.798,00 + (Hasar Tutarı-467.100,00)*0,035</t>
  </si>
  <si>
    <t>38.143,00 + (Hasar Tutarı-934.100,00)*0,03</t>
  </si>
  <si>
    <t>80.182,00 + (Hasar Tutarı-2.335.400,00)*0,018</t>
  </si>
  <si>
    <t>3.113.800,01 ve üzeri</t>
  </si>
  <si>
    <t>94.193,20’den az olmamak üzere mutabakatla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</si>
</sst>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b/>
      <u/>
      <sz val="12"/>
      <color rgb="FFC0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  <font>
      <b/>
      <sz val="11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18">
    <xf numFmtId="0" fontId="0" fillId="0" borderId="0" xfId="0"/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3" fontId="0" fillId="2" borderId="2" xfId="0" applyNumberFormat="1" applyFill="1" applyBorder="1" applyAlignment="1" applyProtection="1">
      <alignment horizontal="center"/>
      <protection locked="0"/>
    </xf>
    <xf numFmtId="0" fontId="7" fillId="0" borderId="0" xfId="1"/>
    <xf numFmtId="0" fontId="7" fillId="2" borderId="0" xfId="1" applyFill="1" applyProtection="1">
      <protection locked="0"/>
    </xf>
    <xf numFmtId="0" fontId="8" fillId="0" borderId="0" xfId="1" applyFont="1"/>
    <xf numFmtId="0" fontId="7" fillId="2" borderId="0" xfId="1" applyFill="1"/>
    <xf numFmtId="0" fontId="1" fillId="2" borderId="0" xfId="1" applyFont="1" applyFill="1" applyProtection="1">
      <protection locked="0"/>
    </xf>
    <xf numFmtId="4" fontId="1" fillId="2" borderId="0" xfId="1" applyNumberFormat="1" applyFont="1" applyFill="1"/>
    <xf numFmtId="0" fontId="6" fillId="2" borderId="0" xfId="1" applyFont="1" applyFill="1" applyProtection="1">
      <protection locked="0"/>
    </xf>
    <xf numFmtId="4" fontId="6" fillId="0" borderId="0" xfId="1" applyNumberFormat="1" applyFont="1" applyProtection="1">
      <protection locked="0"/>
    </xf>
    <xf numFmtId="0" fontId="9" fillId="2" borderId="0" xfId="1" applyFont="1" applyFill="1" applyProtection="1">
      <protection locked="0"/>
    </xf>
    <xf numFmtId="0" fontId="4" fillId="2" borderId="0" xfId="1" applyFont="1" applyFill="1" applyProtection="1">
      <protection locked="0"/>
    </xf>
    <xf numFmtId="0" fontId="6" fillId="0" borderId="0" xfId="1" applyFont="1" applyProtection="1">
      <protection locked="0"/>
    </xf>
    <xf numFmtId="0" fontId="0" fillId="3" borderId="0" xfId="0" applyFill="1"/>
    <xf numFmtId="0" fontId="2" fillId="3" borderId="0" xfId="0" applyFont="1" applyFill="1"/>
    <xf numFmtId="0" fontId="0" fillId="3" borderId="0" xfId="0" applyFill="1" applyProtection="1">
      <protection locked="0"/>
    </xf>
    <xf numFmtId="0" fontId="0" fillId="3" borderId="2" xfId="0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3" borderId="2" xfId="0" applyFont="1" applyFill="1" applyBorder="1" applyProtection="1">
      <protection locked="0"/>
    </xf>
    <xf numFmtId="0" fontId="2" fillId="3" borderId="0" xfId="0" applyFont="1" applyFill="1" applyProtection="1">
      <protection locked="0"/>
    </xf>
    <xf numFmtId="0" fontId="0" fillId="3" borderId="1" xfId="0" applyFill="1" applyBorder="1" applyProtection="1">
      <protection locked="0"/>
    </xf>
    <xf numFmtId="0" fontId="2" fillId="3" borderId="0" xfId="0" applyFont="1" applyFill="1" applyAlignment="1" applyProtection="1">
      <alignment horizontal="right"/>
      <protection locked="0"/>
    </xf>
    <xf numFmtId="0" fontId="6" fillId="3" borderId="0" xfId="0" applyFont="1" applyFill="1"/>
    <xf numFmtId="0" fontId="0" fillId="3" borderId="0" xfId="0" applyFill="1" applyAlignment="1" applyProtection="1">
      <alignment horizontal="right" vertical="top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3" fillId="3" borderId="0" xfId="0" applyFont="1" applyFill="1"/>
    <xf numFmtId="0" fontId="13" fillId="3" borderId="2" xfId="0" applyFont="1" applyFill="1" applyBorder="1"/>
    <xf numFmtId="0" fontId="13" fillId="3" borderId="5" xfId="0" applyFont="1" applyFill="1" applyBorder="1"/>
    <xf numFmtId="0" fontId="13" fillId="4" borderId="5" xfId="0" applyFont="1" applyFill="1" applyBorder="1"/>
    <xf numFmtId="0" fontId="6" fillId="3" borderId="2" xfId="0" applyFont="1" applyFill="1" applyBorder="1"/>
    <xf numFmtId="2" fontId="13" fillId="3" borderId="2" xfId="0" applyNumberFormat="1" applyFont="1" applyFill="1" applyBorder="1" applyProtection="1">
      <protection locked="0"/>
    </xf>
    <xf numFmtId="0" fontId="14" fillId="3" borderId="2" xfId="0" applyFont="1" applyFill="1" applyBorder="1"/>
    <xf numFmtId="0" fontId="13" fillId="4" borderId="6" xfId="0" applyFont="1" applyFill="1" applyBorder="1"/>
    <xf numFmtId="0" fontId="2" fillId="3" borderId="13" xfId="0" applyFont="1" applyFill="1" applyBorder="1"/>
    <xf numFmtId="0" fontId="6" fillId="3" borderId="4" xfId="0" applyFont="1" applyFill="1" applyBorder="1"/>
    <xf numFmtId="0" fontId="6" fillId="3" borderId="13" xfId="0" applyFont="1" applyFill="1" applyBorder="1"/>
    <xf numFmtId="4" fontId="13" fillId="3" borderId="1" xfId="0" applyNumberFormat="1" applyFont="1" applyFill="1" applyBorder="1" applyProtection="1">
      <protection locked="0"/>
    </xf>
    <xf numFmtId="0" fontId="13" fillId="3" borderId="3" xfId="0" applyFont="1" applyFill="1" applyBorder="1" applyProtection="1">
      <protection locked="0"/>
    </xf>
    <xf numFmtId="0" fontId="6" fillId="3" borderId="3" xfId="0" applyFont="1" applyFill="1" applyBorder="1"/>
    <xf numFmtId="0" fontId="13" fillId="3" borderId="9" xfId="0" applyFont="1" applyFill="1" applyBorder="1"/>
    <xf numFmtId="0" fontId="13" fillId="4" borderId="9" xfId="0" applyFont="1" applyFill="1" applyBorder="1"/>
    <xf numFmtId="0" fontId="13" fillId="4" borderId="0" xfId="0" applyFont="1" applyFill="1"/>
    <xf numFmtId="0" fontId="13" fillId="3" borderId="10" xfId="0" applyFont="1" applyFill="1" applyBorder="1"/>
    <xf numFmtId="0" fontId="13" fillId="3" borderId="4" xfId="0" applyFont="1" applyFill="1" applyBorder="1"/>
    <xf numFmtId="0" fontId="13" fillId="3" borderId="11" xfId="0" applyFont="1" applyFill="1" applyBorder="1"/>
    <xf numFmtId="4" fontId="13" fillId="3" borderId="1" xfId="0" applyNumberFormat="1" applyFont="1" applyFill="1" applyBorder="1"/>
    <xf numFmtId="0" fontId="6" fillId="3" borderId="1" xfId="0" applyFont="1" applyFill="1" applyBorder="1"/>
    <xf numFmtId="0" fontId="13" fillId="4" borderId="8" xfId="0" applyFont="1" applyFill="1" applyBorder="1"/>
    <xf numFmtId="0" fontId="11" fillId="4" borderId="5" xfId="0" applyFont="1" applyFill="1" applyBorder="1"/>
    <xf numFmtId="0" fontId="13" fillId="3" borderId="14" xfId="0" applyFont="1" applyFill="1" applyBorder="1"/>
    <xf numFmtId="0" fontId="10" fillId="3" borderId="14" xfId="0" applyFont="1" applyFill="1" applyBorder="1" applyProtection="1">
      <protection locked="0"/>
    </xf>
    <xf numFmtId="0" fontId="13" fillId="4" borderId="11" xfId="0" applyFont="1" applyFill="1" applyBorder="1"/>
    <xf numFmtId="4" fontId="7" fillId="0" borderId="0" xfId="1" applyNumberFormat="1"/>
    <xf numFmtId="0" fontId="10" fillId="3" borderId="2" xfId="0" applyFont="1" applyFill="1" applyBorder="1" applyAlignment="1">
      <alignment horizontal="left"/>
    </xf>
    <xf numFmtId="0" fontId="10" fillId="3" borderId="2" xfId="0" applyFont="1" applyFill="1" applyBorder="1"/>
    <xf numFmtId="0" fontId="3" fillId="3" borderId="2" xfId="0" applyFont="1" applyFill="1" applyBorder="1" applyAlignment="1">
      <alignment horizontal="left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4" fontId="7" fillId="5" borderId="0" xfId="1" applyNumberFormat="1" applyFill="1"/>
    <xf numFmtId="0" fontId="7" fillId="5" borderId="0" xfId="1" applyFill="1"/>
    <xf numFmtId="4" fontId="18" fillId="0" borderId="18" xfId="0" applyNumberFormat="1" applyFont="1" applyBorder="1" applyAlignment="1">
      <alignment horizontal="center" vertical="center" wrapText="1"/>
    </xf>
    <xf numFmtId="0" fontId="13" fillId="3" borderId="13" xfId="0" applyFont="1" applyFill="1" applyBorder="1"/>
    <xf numFmtId="0" fontId="13" fillId="3" borderId="2" xfId="0" applyFont="1" applyFill="1" applyBorder="1"/>
    <xf numFmtId="0" fontId="13" fillId="3" borderId="1" xfId="0" applyFont="1" applyFill="1" applyBorder="1"/>
    <xf numFmtId="0" fontId="12" fillId="4" borderId="9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3" fillId="3" borderId="0" xfId="0" applyFont="1" applyFill="1" applyAlignment="1">
      <alignment horizontal="left"/>
    </xf>
    <xf numFmtId="0" fontId="13" fillId="3" borderId="2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2" xfId="0" applyFont="1" applyFill="1" applyBorder="1" applyProtection="1">
      <protection locked="0"/>
    </xf>
    <xf numFmtId="0" fontId="13" fillId="3" borderId="1" xfId="0" applyFont="1" applyFill="1" applyBorder="1" applyProtection="1"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4" fontId="3" fillId="3" borderId="2" xfId="0" applyNumberFormat="1" applyFont="1" applyFill="1" applyBorder="1" applyAlignment="1" applyProtection="1">
      <alignment horizontal="center"/>
      <protection locked="0"/>
    </xf>
    <xf numFmtId="4" fontId="3" fillId="3" borderId="1" xfId="0" applyNumberFormat="1" applyFont="1" applyFill="1" applyBorder="1" applyAlignment="1" applyProtection="1">
      <alignment horizontal="center"/>
      <protection locked="0"/>
    </xf>
    <xf numFmtId="4" fontId="6" fillId="3" borderId="2" xfId="0" applyNumberFormat="1" applyFont="1" applyFill="1" applyBorder="1"/>
    <xf numFmtId="4" fontId="6" fillId="3" borderId="1" xfId="0" applyNumberFormat="1" applyFont="1" applyFill="1" applyBorder="1"/>
    <xf numFmtId="0" fontId="6" fillId="3" borderId="2" xfId="0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 applyProtection="1">
      <alignment horizontal="right"/>
      <protection locked="0"/>
    </xf>
    <xf numFmtId="0" fontId="13" fillId="3" borderId="3" xfId="0" applyFont="1" applyFill="1" applyBorder="1" applyProtection="1"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0" xfId="0" applyFill="1" applyAlignment="1" applyProtection="1">
      <alignment horizontal="right" vertical="top"/>
      <protection locked="0"/>
    </xf>
    <xf numFmtId="0" fontId="0" fillId="3" borderId="0" xfId="0" applyFill="1" applyAlignment="1">
      <alignment horizontal="right" vertical="top"/>
    </xf>
    <xf numFmtId="0" fontId="0" fillId="3" borderId="0" xfId="0" applyFill="1" applyAlignment="1" applyProtection="1">
      <alignment horizontal="center" wrapText="1"/>
      <protection locked="0"/>
    </xf>
    <xf numFmtId="0" fontId="8" fillId="3" borderId="0" xfId="0" applyFont="1" applyFill="1" applyAlignment="1" applyProtection="1">
      <alignment horizontal="center" wrapText="1"/>
      <protection locked="0"/>
    </xf>
    <xf numFmtId="0" fontId="0" fillId="3" borderId="0" xfId="0" applyFill="1" applyProtection="1">
      <protection locked="0"/>
    </xf>
    <xf numFmtId="0" fontId="4" fillId="3" borderId="4" xfId="0" applyFont="1" applyFill="1" applyBorder="1" applyProtection="1"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Alignment="1" applyProtection="1">
      <alignment vertical="top"/>
      <protection locked="0"/>
    </xf>
    <xf numFmtId="0" fontId="2" fillId="3" borderId="1" xfId="0" applyFont="1" applyFill="1" applyBorder="1" applyProtection="1">
      <protection locked="0"/>
    </xf>
    <xf numFmtId="0" fontId="0" fillId="3" borderId="3" xfId="0" applyFill="1" applyBorder="1"/>
    <xf numFmtId="0" fontId="17" fillId="0" borderId="1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4" fillId="2" borderId="0" xfId="1" applyFont="1" applyFill="1" applyProtection="1">
      <protection locked="0"/>
    </xf>
    <xf numFmtId="0" fontId="7" fillId="2" borderId="0" xfId="1" applyFill="1"/>
    <xf numFmtId="0" fontId="4" fillId="2" borderId="4" xfId="1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4" fontId="18" fillId="5" borderId="0" xfId="0" applyNumberFormat="1" applyFon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0099"/>
      <color rgb="FFCC66FF"/>
      <color rgb="FFF4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38100</xdr:rowOff>
    </xdr:from>
    <xdr:to>
      <xdr:col>1</xdr:col>
      <xdr:colOff>1244599</xdr:colOff>
      <xdr:row>2</xdr:row>
      <xdr:rowOff>180975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38100"/>
          <a:ext cx="1330325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"/>
  <dimension ref="A1:AZ38"/>
  <sheetViews>
    <sheetView showGridLines="0" tabSelected="1" zoomScaleNormal="100" workbookViewId="0">
      <selection activeCell="F20" sqref="F20:I20"/>
    </sheetView>
  </sheetViews>
  <sheetFormatPr defaultRowHeight="15.75" x14ac:dyDescent="0.5"/>
  <cols>
    <col min="1" max="1" width="2" style="32" customWidth="1"/>
    <col min="2" max="2" width="43.86328125" style="32" customWidth="1"/>
    <col min="3" max="3" width="2" style="32" customWidth="1"/>
    <col min="4" max="4" width="9.59765625" style="32" customWidth="1"/>
    <col min="5" max="5" width="4" style="32" customWidth="1"/>
    <col min="6" max="6" width="6.73046875" style="32" customWidth="1"/>
    <col min="7" max="7" width="4.1328125" style="32" customWidth="1"/>
    <col min="8" max="8" width="6.265625" style="32" customWidth="1"/>
    <col min="9" max="9" width="6" style="32" customWidth="1"/>
    <col min="10" max="10" width="2" style="32" customWidth="1"/>
    <col min="11" max="52" width="9.1328125" style="20"/>
  </cols>
  <sheetData>
    <row r="1" spans="1:10" ht="46.5" customHeight="1" x14ac:dyDescent="0.55000000000000004">
      <c r="A1" s="39"/>
      <c r="B1" s="75" t="s">
        <v>73</v>
      </c>
      <c r="C1" s="76"/>
      <c r="D1" s="76"/>
      <c r="E1" s="76"/>
      <c r="F1" s="76"/>
      <c r="G1" s="76"/>
      <c r="H1" s="76"/>
      <c r="I1" s="76"/>
      <c r="J1" s="54"/>
    </row>
    <row r="2" spans="1:10" ht="18" x14ac:dyDescent="0.55000000000000004">
      <c r="A2" s="73" t="s">
        <v>81</v>
      </c>
      <c r="B2" s="74"/>
      <c r="C2" s="74"/>
      <c r="D2" s="74"/>
      <c r="E2" s="74"/>
      <c r="F2" s="74"/>
      <c r="G2" s="74"/>
      <c r="H2" s="74"/>
      <c r="I2" s="74"/>
      <c r="J2" s="55"/>
    </row>
    <row r="3" spans="1:10" x14ac:dyDescent="0.5">
      <c r="A3" s="80"/>
      <c r="B3" s="81"/>
      <c r="C3" s="81"/>
      <c r="D3" s="81"/>
      <c r="E3" s="81"/>
      <c r="F3" s="81"/>
      <c r="G3" s="81"/>
      <c r="H3" s="81"/>
      <c r="I3" s="81"/>
      <c r="J3" s="58"/>
    </row>
    <row r="4" spans="1:10" x14ac:dyDescent="0.5">
      <c r="A4" s="46"/>
      <c r="B4" s="31"/>
      <c r="D4" s="82"/>
      <c r="E4" s="82"/>
      <c r="F4" s="82"/>
      <c r="G4" s="82"/>
      <c r="H4" s="82"/>
      <c r="J4" s="34"/>
    </row>
    <row r="5" spans="1:10" x14ac:dyDescent="0.5">
      <c r="A5" s="46"/>
      <c r="B5" s="60" t="s">
        <v>0</v>
      </c>
      <c r="C5" s="33" t="s">
        <v>54</v>
      </c>
      <c r="D5" s="83"/>
      <c r="E5" s="83"/>
      <c r="F5" s="83"/>
      <c r="G5" s="83"/>
      <c r="H5" s="83"/>
      <c r="I5" s="84"/>
      <c r="J5" s="56"/>
    </row>
    <row r="6" spans="1:10" x14ac:dyDescent="0.5">
      <c r="A6" s="46"/>
      <c r="B6" s="60" t="s">
        <v>1</v>
      </c>
      <c r="C6" s="33" t="s">
        <v>54</v>
      </c>
      <c r="D6" s="85"/>
      <c r="E6" s="85"/>
      <c r="F6" s="85"/>
      <c r="G6" s="85"/>
      <c r="H6" s="85"/>
      <c r="I6" s="86"/>
      <c r="J6" s="56"/>
    </row>
    <row r="7" spans="1:10" x14ac:dyDescent="0.5">
      <c r="A7" s="46"/>
      <c r="B7" s="33"/>
      <c r="C7" s="33"/>
      <c r="D7" s="71"/>
      <c r="E7" s="71"/>
      <c r="F7" s="71"/>
      <c r="G7" s="71"/>
      <c r="H7" s="71"/>
      <c r="I7" s="72"/>
      <c r="J7" s="56"/>
    </row>
    <row r="8" spans="1:10" x14ac:dyDescent="0.5">
      <c r="A8" s="46"/>
      <c r="B8" s="61" t="s">
        <v>34</v>
      </c>
      <c r="C8" s="61" t="s">
        <v>54</v>
      </c>
      <c r="D8" s="87" t="s">
        <v>31</v>
      </c>
      <c r="E8" s="87"/>
      <c r="F8" s="87"/>
      <c r="G8" s="87"/>
      <c r="H8" s="87"/>
      <c r="I8" s="88"/>
      <c r="J8" s="57"/>
    </row>
    <row r="9" spans="1:10" x14ac:dyDescent="0.5">
      <c r="A9" s="46"/>
      <c r="B9" s="60" t="s">
        <v>55</v>
      </c>
      <c r="C9" s="62" t="s">
        <v>54</v>
      </c>
      <c r="D9" s="87" t="s">
        <v>5</v>
      </c>
      <c r="E9" s="87"/>
      <c r="F9" s="87"/>
      <c r="G9" s="89"/>
      <c r="H9" s="89"/>
      <c r="I9" s="90"/>
      <c r="J9" s="56"/>
    </row>
    <row r="10" spans="1:10" x14ac:dyDescent="0.5">
      <c r="A10" s="46"/>
      <c r="B10" s="60" t="s">
        <v>56</v>
      </c>
      <c r="C10" s="60" t="s">
        <v>54</v>
      </c>
      <c r="D10" s="91">
        <v>1</v>
      </c>
      <c r="E10" s="91"/>
      <c r="F10" s="92"/>
      <c r="G10" s="40" t="s">
        <v>11</v>
      </c>
      <c r="H10" s="77"/>
      <c r="I10" s="77"/>
      <c r="J10" s="56"/>
    </row>
    <row r="11" spans="1:10" x14ac:dyDescent="0.5">
      <c r="A11" s="46"/>
      <c r="J11" s="34"/>
    </row>
    <row r="12" spans="1:10" ht="18" x14ac:dyDescent="0.55000000000000004">
      <c r="A12" s="73" t="s">
        <v>57</v>
      </c>
      <c r="B12" s="74"/>
      <c r="C12" s="74"/>
      <c r="D12" s="74"/>
      <c r="E12" s="74"/>
      <c r="F12" s="74"/>
      <c r="G12" s="74"/>
      <c r="H12" s="74"/>
      <c r="I12" s="48"/>
      <c r="J12" s="35"/>
    </row>
    <row r="13" spans="1:10" x14ac:dyDescent="0.5">
      <c r="A13" s="46"/>
      <c r="J13" s="34"/>
    </row>
    <row r="14" spans="1:10" x14ac:dyDescent="0.5">
      <c r="A14" s="46"/>
      <c r="B14" s="36" t="s">
        <v>58</v>
      </c>
      <c r="C14" s="33" t="s">
        <v>54</v>
      </c>
      <c r="D14" s="93">
        <f>Hesaplama!A15+IF(H14="",0,H14)</f>
        <v>3000</v>
      </c>
      <c r="E14" s="93"/>
      <c r="F14" s="94"/>
      <c r="G14" s="42" t="s">
        <v>11</v>
      </c>
      <c r="H14" s="95" t="str">
        <f>IF(D10&gt;1000000,0,"")</f>
        <v/>
      </c>
      <c r="I14" s="96"/>
      <c r="J14" s="56"/>
    </row>
    <row r="15" spans="1:10" x14ac:dyDescent="0.5">
      <c r="A15" s="46"/>
      <c r="B15" s="36" t="s">
        <v>59</v>
      </c>
      <c r="C15" s="33" t="s">
        <v>54</v>
      </c>
      <c r="D15" s="93">
        <f>Hesaplama!A17</f>
        <v>3600</v>
      </c>
      <c r="E15" s="93"/>
      <c r="F15" s="94"/>
      <c r="G15" s="41" t="s">
        <v>11</v>
      </c>
      <c r="H15" s="78"/>
      <c r="I15" s="79"/>
      <c r="J15" s="56"/>
    </row>
    <row r="16" spans="1:10" x14ac:dyDescent="0.5">
      <c r="A16" s="46"/>
      <c r="J16" s="34"/>
    </row>
    <row r="17" spans="1:10" ht="18" x14ac:dyDescent="0.55000000000000004">
      <c r="A17" s="73" t="s">
        <v>75</v>
      </c>
      <c r="B17" s="74"/>
      <c r="C17" s="74"/>
      <c r="D17" s="74"/>
      <c r="E17" s="74"/>
      <c r="F17" s="74"/>
      <c r="G17" s="74"/>
      <c r="H17" s="74"/>
      <c r="I17" s="74"/>
      <c r="J17" s="35"/>
    </row>
    <row r="18" spans="1:10" x14ac:dyDescent="0.5">
      <c r="A18" s="46"/>
      <c r="J18" s="34"/>
    </row>
    <row r="19" spans="1:10" x14ac:dyDescent="0.5">
      <c r="A19" s="46"/>
      <c r="B19" s="36" t="s">
        <v>60</v>
      </c>
      <c r="C19" s="33" t="s">
        <v>54</v>
      </c>
      <c r="D19" s="52">
        <f>ROUND(IF((F19-50)&lt;=0,0,(F19-50)*(7/100)*H19*1.3),2)</f>
        <v>0</v>
      </c>
      <c r="E19" s="45" t="s">
        <v>11</v>
      </c>
      <c r="F19" s="44">
        <v>50</v>
      </c>
      <c r="G19" s="36" t="s">
        <v>61</v>
      </c>
      <c r="H19" s="37">
        <v>63.68</v>
      </c>
      <c r="I19" s="53" t="s">
        <v>28</v>
      </c>
      <c r="J19" s="56"/>
    </row>
    <row r="20" spans="1:10" x14ac:dyDescent="0.5">
      <c r="A20" s="46"/>
      <c r="B20" s="36" t="s">
        <v>62</v>
      </c>
      <c r="C20" s="33" t="s">
        <v>54</v>
      </c>
      <c r="D20" s="43">
        <v>0</v>
      </c>
      <c r="E20" s="45" t="s">
        <v>11</v>
      </c>
      <c r="F20" s="97"/>
      <c r="G20" s="85"/>
      <c r="H20" s="85"/>
      <c r="I20" s="86"/>
      <c r="J20" s="56"/>
    </row>
    <row r="21" spans="1:10" x14ac:dyDescent="0.5">
      <c r="A21" s="46"/>
      <c r="B21" s="36" t="s">
        <v>63</v>
      </c>
      <c r="C21" s="33" t="s">
        <v>54</v>
      </c>
      <c r="D21" s="43">
        <v>0</v>
      </c>
      <c r="E21" s="45" t="s">
        <v>11</v>
      </c>
      <c r="F21" s="97"/>
      <c r="G21" s="85"/>
      <c r="H21" s="85"/>
      <c r="I21" s="86"/>
      <c r="J21" s="56"/>
    </row>
    <row r="22" spans="1:10" x14ac:dyDescent="0.5">
      <c r="A22" s="46"/>
      <c r="B22" s="36" t="s">
        <v>64</v>
      </c>
      <c r="C22" s="33" t="s">
        <v>54</v>
      </c>
      <c r="D22" s="43">
        <v>0</v>
      </c>
      <c r="E22" s="45" t="s">
        <v>11</v>
      </c>
      <c r="F22" s="97"/>
      <c r="G22" s="85"/>
      <c r="H22" s="85"/>
      <c r="I22" s="86"/>
      <c r="J22" s="56"/>
    </row>
    <row r="23" spans="1:10" x14ac:dyDescent="0.5">
      <c r="A23" s="46"/>
      <c r="J23" s="34"/>
    </row>
    <row r="24" spans="1:10" ht="18" x14ac:dyDescent="0.55000000000000004">
      <c r="A24" s="73" t="s">
        <v>72</v>
      </c>
      <c r="B24" s="74"/>
      <c r="C24" s="74"/>
      <c r="D24" s="74"/>
      <c r="E24" s="74"/>
      <c r="F24" s="74"/>
      <c r="G24" s="74"/>
      <c r="H24" s="74"/>
      <c r="I24" s="74"/>
      <c r="J24" s="35"/>
    </row>
    <row r="25" spans="1:10" x14ac:dyDescent="0.5">
      <c r="A25" s="46"/>
      <c r="J25" s="34"/>
    </row>
    <row r="26" spans="1:10" x14ac:dyDescent="0.5">
      <c r="A26" s="46"/>
      <c r="B26" s="36" t="s">
        <v>65</v>
      </c>
      <c r="C26" s="33" t="s">
        <v>54</v>
      </c>
      <c r="D26" s="93">
        <f>Hesaplama!A21</f>
        <v>0</v>
      </c>
      <c r="E26" s="93"/>
      <c r="F26" s="94"/>
      <c r="G26" s="42" t="s">
        <v>11</v>
      </c>
      <c r="H26" s="70"/>
      <c r="I26" s="70"/>
      <c r="J26" s="56"/>
    </row>
    <row r="27" spans="1:10" x14ac:dyDescent="0.5">
      <c r="A27" s="46"/>
      <c r="B27" s="36" t="s">
        <v>66</v>
      </c>
      <c r="C27" s="33" t="s">
        <v>54</v>
      </c>
      <c r="D27" s="93">
        <f>Hesaplama!A23</f>
        <v>0</v>
      </c>
      <c r="E27" s="93"/>
      <c r="F27" s="94"/>
      <c r="G27" s="42" t="s">
        <v>11</v>
      </c>
      <c r="H27" s="70"/>
      <c r="I27" s="70"/>
      <c r="J27" s="56"/>
    </row>
    <row r="28" spans="1:10" x14ac:dyDescent="0.5">
      <c r="A28" s="46"/>
      <c r="J28" s="34"/>
    </row>
    <row r="29" spans="1:10" ht="18" x14ac:dyDescent="0.55000000000000004">
      <c r="A29" s="73" t="s">
        <v>67</v>
      </c>
      <c r="B29" s="74"/>
      <c r="C29" s="74"/>
      <c r="D29" s="74"/>
      <c r="E29" s="74"/>
      <c r="F29" s="74"/>
      <c r="G29" s="74"/>
      <c r="H29" s="74"/>
      <c r="I29" s="74"/>
      <c r="J29" s="35"/>
    </row>
    <row r="30" spans="1:10" x14ac:dyDescent="0.5">
      <c r="A30" s="46"/>
      <c r="J30" s="34"/>
    </row>
    <row r="31" spans="1:10" x14ac:dyDescent="0.5">
      <c r="A31" s="46"/>
      <c r="B31" s="36" t="s">
        <v>68</v>
      </c>
      <c r="C31" s="33" t="s">
        <v>54</v>
      </c>
      <c r="D31" s="93">
        <f>D14+D26</f>
        <v>3000</v>
      </c>
      <c r="E31" s="93"/>
      <c r="F31" s="94"/>
      <c r="G31" s="42" t="s">
        <v>11</v>
      </c>
      <c r="H31" s="70"/>
      <c r="I31" s="70"/>
      <c r="J31" s="56"/>
    </row>
    <row r="32" spans="1:10" x14ac:dyDescent="0.5">
      <c r="A32" s="46"/>
      <c r="B32" s="36" t="s">
        <v>74</v>
      </c>
      <c r="C32" s="33" t="s">
        <v>54</v>
      </c>
      <c r="D32" s="93">
        <f>ROUND(D31*0.2,2)</f>
        <v>600</v>
      </c>
      <c r="E32" s="93"/>
      <c r="F32" s="94"/>
      <c r="G32" s="42" t="s">
        <v>11</v>
      </c>
      <c r="H32" s="70"/>
      <c r="I32" s="70"/>
      <c r="J32" s="56"/>
    </row>
    <row r="33" spans="1:10" x14ac:dyDescent="0.5">
      <c r="A33" s="46"/>
      <c r="B33" s="38" t="s">
        <v>69</v>
      </c>
      <c r="C33" s="33" t="s">
        <v>54</v>
      </c>
      <c r="D33" s="93">
        <f>D31+D32</f>
        <v>3600</v>
      </c>
      <c r="E33" s="93"/>
      <c r="F33" s="94"/>
      <c r="G33" s="42" t="s">
        <v>11</v>
      </c>
      <c r="H33" s="70"/>
      <c r="I33" s="70"/>
      <c r="J33" s="56"/>
    </row>
    <row r="34" spans="1:10" x14ac:dyDescent="0.5">
      <c r="A34" s="46"/>
      <c r="B34" s="36" t="s">
        <v>70</v>
      </c>
      <c r="C34" s="33" t="s">
        <v>54</v>
      </c>
      <c r="D34" s="93">
        <f>D19+D20+D21+D22</f>
        <v>0</v>
      </c>
      <c r="E34" s="93"/>
      <c r="F34" s="94"/>
      <c r="G34" s="42" t="s">
        <v>11</v>
      </c>
      <c r="H34" s="70"/>
      <c r="I34" s="70"/>
      <c r="J34" s="56"/>
    </row>
    <row r="35" spans="1:10" x14ac:dyDescent="0.5">
      <c r="A35" s="46"/>
      <c r="B35" s="38" t="s">
        <v>71</v>
      </c>
      <c r="C35" s="33" t="s">
        <v>54</v>
      </c>
      <c r="D35" s="93">
        <f>D33+D34</f>
        <v>3600</v>
      </c>
      <c r="E35" s="93"/>
      <c r="F35" s="94"/>
      <c r="G35" s="42" t="s">
        <v>11</v>
      </c>
      <c r="H35" s="70"/>
      <c r="I35" s="70"/>
      <c r="J35" s="56"/>
    </row>
    <row r="36" spans="1:10" x14ac:dyDescent="0.5">
      <c r="A36" s="46"/>
      <c r="J36" s="34"/>
    </row>
    <row r="37" spans="1:10" x14ac:dyDescent="0.5">
      <c r="A37" s="47"/>
      <c r="B37" s="48"/>
      <c r="C37" s="48"/>
      <c r="D37" s="48"/>
      <c r="E37" s="48"/>
      <c r="F37" s="48"/>
      <c r="G37" s="48"/>
      <c r="H37" s="48"/>
      <c r="I37" s="48"/>
      <c r="J37" s="35"/>
    </row>
    <row r="38" spans="1:10" x14ac:dyDescent="0.5">
      <c r="A38" s="49"/>
      <c r="B38" s="50"/>
      <c r="C38" s="50"/>
      <c r="D38" s="50"/>
      <c r="E38" s="50"/>
      <c r="F38" s="50"/>
      <c r="G38" s="50"/>
      <c r="H38" s="50"/>
      <c r="I38" s="50"/>
      <c r="J38" s="51"/>
    </row>
  </sheetData>
  <sheetProtection sheet="1" formatCells="0"/>
  <mergeCells count="36">
    <mergeCell ref="D34:F34"/>
    <mergeCell ref="D35:F35"/>
    <mergeCell ref="H14:I14"/>
    <mergeCell ref="D26:F26"/>
    <mergeCell ref="D27:F27"/>
    <mergeCell ref="A29:I29"/>
    <mergeCell ref="D31:F31"/>
    <mergeCell ref="D32:F32"/>
    <mergeCell ref="D33:F33"/>
    <mergeCell ref="F20:I20"/>
    <mergeCell ref="F21:I21"/>
    <mergeCell ref="F22:I22"/>
    <mergeCell ref="A24:I24"/>
    <mergeCell ref="D15:F15"/>
    <mergeCell ref="H34:I34"/>
    <mergeCell ref="H35:I35"/>
    <mergeCell ref="D7:I7"/>
    <mergeCell ref="A17:I17"/>
    <mergeCell ref="A2:I2"/>
    <mergeCell ref="B1:I1"/>
    <mergeCell ref="H10:I10"/>
    <mergeCell ref="H15:I15"/>
    <mergeCell ref="A3:I3"/>
    <mergeCell ref="D4:H4"/>
    <mergeCell ref="D5:I5"/>
    <mergeCell ref="D6:I6"/>
    <mergeCell ref="D8:I8"/>
    <mergeCell ref="D9:I9"/>
    <mergeCell ref="D10:F10"/>
    <mergeCell ref="A12:H12"/>
    <mergeCell ref="D14:F14"/>
    <mergeCell ref="H26:I26"/>
    <mergeCell ref="H27:I27"/>
    <mergeCell ref="H31:I31"/>
    <mergeCell ref="H32:I32"/>
    <mergeCell ref="H33:I33"/>
  </mergeCell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D34" formula="1"/>
    <ignoredError sqref="H14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Tablolar!$A$2:$A$3</xm:f>
          </x14:formula1>
          <xm:sqref>D8:I8</xm:sqref>
        </x14:dataValidation>
        <x14:dataValidation type="list" allowBlank="1" showInputMessage="1" showErrorMessage="1" xr:uid="{00000000-0002-0000-0100-000001000000}">
          <x14:formula1>
            <xm:f>Tablolar!$A$8:$A$10</xm:f>
          </x14:formula1>
          <xm:sqref>D9:I9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2"/>
  <dimension ref="A1:AH39"/>
  <sheetViews>
    <sheetView topLeftCell="B1" workbookViewId="0">
      <selection activeCell="L18" sqref="L18"/>
    </sheetView>
  </sheetViews>
  <sheetFormatPr defaultRowHeight="14.25" x14ac:dyDescent="0.45"/>
  <cols>
    <col min="1" max="1" width="9.1328125" style="20"/>
    <col min="2" max="2" width="28.265625" bestFit="1" customWidth="1"/>
    <col min="10" max="10" width="23.265625" bestFit="1" customWidth="1"/>
    <col min="11" max="11" width="40" bestFit="1" customWidth="1"/>
    <col min="12" max="12" width="40.86328125" style="20" customWidth="1"/>
    <col min="13" max="34" width="9.1328125" style="20"/>
  </cols>
  <sheetData>
    <row r="1" spans="2:12" ht="15.75" x14ac:dyDescent="0.5">
      <c r="B1" s="29" t="s">
        <v>29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2:12" x14ac:dyDescent="0.4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2:12" ht="16.149999999999999" thickBot="1" x14ac:dyDescent="0.55000000000000004">
      <c r="B3" s="22"/>
      <c r="C3" s="22"/>
      <c r="D3" s="22"/>
      <c r="E3" s="22"/>
      <c r="F3" s="22"/>
      <c r="G3" s="22"/>
      <c r="H3" s="22"/>
      <c r="I3" s="104" t="s">
        <v>7</v>
      </c>
      <c r="J3" s="104"/>
      <c r="K3" s="104"/>
      <c r="L3" s="22"/>
    </row>
    <row r="4" spans="2:12" ht="14.65" thickBot="1" x14ac:dyDescent="0.5">
      <c r="B4" s="24" t="s">
        <v>53</v>
      </c>
      <c r="C4" s="25" t="s">
        <v>2</v>
      </c>
      <c r="D4" s="26"/>
      <c r="E4" s="107" t="s">
        <v>3</v>
      </c>
      <c r="F4" s="108"/>
      <c r="G4" s="25" t="s">
        <v>2</v>
      </c>
      <c r="H4" s="22"/>
      <c r="I4" s="63" t="s">
        <v>8</v>
      </c>
      <c r="J4" s="109" t="s">
        <v>78</v>
      </c>
      <c r="K4" s="110"/>
      <c r="L4" s="64" t="s">
        <v>79</v>
      </c>
    </row>
    <row r="5" spans="2:12" ht="14.65" thickBot="1" x14ac:dyDescent="0.5">
      <c r="B5" s="27" t="s">
        <v>31</v>
      </c>
      <c r="C5" s="23">
        <v>1</v>
      </c>
      <c r="D5" s="22"/>
      <c r="E5" s="23" t="s">
        <v>4</v>
      </c>
      <c r="F5" s="23"/>
      <c r="G5" s="23">
        <v>1</v>
      </c>
      <c r="H5" s="22"/>
      <c r="I5" s="65">
        <v>1</v>
      </c>
      <c r="J5" s="66">
        <v>0</v>
      </c>
      <c r="K5" s="69">
        <v>23400</v>
      </c>
      <c r="L5" s="69">
        <v>3000</v>
      </c>
    </row>
    <row r="6" spans="2:12" ht="14.65" thickBot="1" x14ac:dyDescent="0.5">
      <c r="B6" s="27" t="s">
        <v>32</v>
      </c>
      <c r="C6" s="23">
        <v>2</v>
      </c>
      <c r="D6" s="22"/>
      <c r="E6" s="23" t="s">
        <v>5</v>
      </c>
      <c r="F6" s="23"/>
      <c r="G6" s="23">
        <v>2</v>
      </c>
      <c r="H6" s="22"/>
      <c r="I6" s="65">
        <v>2</v>
      </c>
      <c r="J6" s="69">
        <v>23400.01</v>
      </c>
      <c r="K6" s="69">
        <v>93400</v>
      </c>
      <c r="L6" s="66" t="s">
        <v>82</v>
      </c>
    </row>
    <row r="7" spans="2:12" ht="14.65" thickBot="1" x14ac:dyDescent="0.5">
      <c r="B7" s="27"/>
      <c r="C7" s="23"/>
      <c r="D7" s="22"/>
      <c r="E7" s="23" t="s">
        <v>6</v>
      </c>
      <c r="F7" s="23"/>
      <c r="G7" s="23">
        <v>3</v>
      </c>
      <c r="H7" s="22"/>
      <c r="I7" s="65">
        <v>3</v>
      </c>
      <c r="J7" s="69">
        <v>93400.01</v>
      </c>
      <c r="K7" s="69">
        <v>467100</v>
      </c>
      <c r="L7" s="66" t="s">
        <v>83</v>
      </c>
    </row>
    <row r="8" spans="2:12" ht="14.65" thickBot="1" x14ac:dyDescent="0.5">
      <c r="B8" s="27"/>
      <c r="C8" s="23"/>
      <c r="D8" s="22"/>
      <c r="E8" s="22"/>
      <c r="F8" s="22"/>
      <c r="G8" s="22"/>
      <c r="H8" s="22"/>
      <c r="I8" s="65">
        <v>4</v>
      </c>
      <c r="J8" s="69">
        <v>467100.01</v>
      </c>
      <c r="K8" s="69">
        <v>934100</v>
      </c>
      <c r="L8" s="66" t="s">
        <v>84</v>
      </c>
    </row>
    <row r="9" spans="2:12" ht="14.65" thickBot="1" x14ac:dyDescent="0.5">
      <c r="B9" s="22"/>
      <c r="C9" s="22"/>
      <c r="D9" s="22"/>
      <c r="E9" s="22"/>
      <c r="F9" s="22"/>
      <c r="G9" s="22"/>
      <c r="H9" s="22"/>
      <c r="I9" s="65">
        <v>5</v>
      </c>
      <c r="J9" s="69">
        <v>934100.01</v>
      </c>
      <c r="K9" s="69">
        <v>2335400</v>
      </c>
      <c r="L9" s="66" t="s">
        <v>85</v>
      </c>
    </row>
    <row r="10" spans="2:12" ht="14.65" thickBot="1" x14ac:dyDescent="0.5">
      <c r="B10" s="22"/>
      <c r="C10" s="22"/>
      <c r="D10" s="22"/>
      <c r="E10" s="22"/>
      <c r="F10" s="22"/>
      <c r="G10" s="22"/>
      <c r="H10" s="22"/>
      <c r="I10" s="65">
        <v>6</v>
      </c>
      <c r="J10" s="69">
        <v>2335400.0099999998</v>
      </c>
      <c r="K10" s="69">
        <v>3113800</v>
      </c>
      <c r="L10" s="66" t="s">
        <v>86</v>
      </c>
    </row>
    <row r="11" spans="2:12" ht="14.65" thickBot="1" x14ac:dyDescent="0.5">
      <c r="B11" s="20"/>
      <c r="C11" s="20"/>
      <c r="D11" s="20"/>
      <c r="E11" s="20"/>
      <c r="F11" s="20"/>
      <c r="G11" s="20"/>
      <c r="H11" s="20"/>
      <c r="I11" s="65">
        <v>7</v>
      </c>
      <c r="J11" s="111" t="s">
        <v>87</v>
      </c>
      <c r="K11" s="112"/>
      <c r="L11" s="66" t="s">
        <v>88</v>
      </c>
    </row>
    <row r="12" spans="2:12" ht="15" customHeight="1" x14ac:dyDescent="0.45">
      <c r="B12" s="28" t="s">
        <v>35</v>
      </c>
      <c r="C12" s="22"/>
      <c r="D12" s="22"/>
      <c r="E12" s="22"/>
      <c r="F12" s="20"/>
      <c r="G12" s="20"/>
      <c r="H12" s="20"/>
      <c r="I12" s="20"/>
      <c r="J12" s="20"/>
      <c r="K12" s="20"/>
    </row>
    <row r="13" spans="2:12" ht="15" customHeight="1" x14ac:dyDescent="0.45">
      <c r="B13" s="30" t="s">
        <v>20</v>
      </c>
      <c r="C13" s="105" t="s">
        <v>21</v>
      </c>
      <c r="D13" s="105"/>
      <c r="E13" s="105"/>
      <c r="F13" s="105"/>
      <c r="G13" s="105"/>
      <c r="H13" s="105"/>
      <c r="I13" s="105"/>
      <c r="J13" s="105"/>
      <c r="K13" s="105"/>
    </row>
    <row r="14" spans="2:12" x14ac:dyDescent="0.45">
      <c r="B14" s="30" t="s">
        <v>22</v>
      </c>
      <c r="C14" s="105" t="s">
        <v>36</v>
      </c>
      <c r="D14" s="105"/>
      <c r="E14" s="105"/>
      <c r="F14" s="105"/>
      <c r="G14" s="105"/>
      <c r="H14" s="105"/>
      <c r="I14" s="105"/>
      <c r="J14" s="105"/>
      <c r="K14" s="105"/>
    </row>
    <row r="15" spans="2:12" x14ac:dyDescent="0.45">
      <c r="B15" s="30" t="s">
        <v>23</v>
      </c>
      <c r="C15" s="103" t="s">
        <v>37</v>
      </c>
      <c r="D15" s="103"/>
      <c r="E15" s="103"/>
      <c r="F15" s="103"/>
      <c r="G15" s="103"/>
      <c r="H15" s="103"/>
      <c r="I15" s="103"/>
      <c r="J15" s="103"/>
      <c r="K15" s="103"/>
    </row>
    <row r="16" spans="2:12" x14ac:dyDescent="0.45">
      <c r="B16" s="30" t="s">
        <v>24</v>
      </c>
      <c r="C16" s="106" t="s">
        <v>38</v>
      </c>
      <c r="D16" s="106"/>
      <c r="E16" s="106"/>
      <c r="F16" s="106"/>
      <c r="G16" s="106"/>
      <c r="H16" s="106"/>
      <c r="I16" s="106"/>
      <c r="J16" s="106"/>
      <c r="K16" s="106"/>
    </row>
    <row r="17" spans="2:11" x14ac:dyDescent="0.45">
      <c r="B17" s="30" t="s">
        <v>25</v>
      </c>
      <c r="C17" s="103" t="s">
        <v>39</v>
      </c>
      <c r="D17" s="103"/>
      <c r="E17" s="103"/>
      <c r="F17" s="103"/>
      <c r="G17" s="103"/>
      <c r="H17" s="103"/>
      <c r="I17" s="103"/>
      <c r="J17" s="103"/>
      <c r="K17" s="103"/>
    </row>
    <row r="18" spans="2:11" x14ac:dyDescent="0.45">
      <c r="B18" s="30"/>
      <c r="C18" s="103" t="s">
        <v>40</v>
      </c>
      <c r="D18" s="103"/>
      <c r="E18" s="103"/>
      <c r="F18" s="103"/>
      <c r="G18" s="103"/>
      <c r="H18" s="103"/>
      <c r="I18" s="103"/>
      <c r="J18" s="103"/>
      <c r="K18" s="103"/>
    </row>
    <row r="19" spans="2:11" x14ac:dyDescent="0.45">
      <c r="B19" s="30" t="s">
        <v>26</v>
      </c>
      <c r="C19" s="103" t="s">
        <v>41</v>
      </c>
      <c r="D19" s="103"/>
      <c r="E19" s="103"/>
      <c r="F19" s="103"/>
      <c r="G19" s="103"/>
      <c r="H19" s="103"/>
      <c r="I19" s="103"/>
      <c r="J19" s="103"/>
      <c r="K19" s="103"/>
    </row>
    <row r="20" spans="2:11" ht="15" customHeight="1" x14ac:dyDescent="0.45">
      <c r="B20" s="30" t="s">
        <v>27</v>
      </c>
      <c r="C20" s="98" t="s">
        <v>42</v>
      </c>
      <c r="D20" s="98"/>
      <c r="E20" s="98"/>
      <c r="F20" s="98"/>
      <c r="G20" s="98"/>
      <c r="H20" s="98"/>
      <c r="I20" s="98"/>
      <c r="J20" s="98"/>
      <c r="K20" s="98"/>
    </row>
    <row r="21" spans="2:11" ht="15" customHeight="1" x14ac:dyDescent="0.45">
      <c r="B21" s="30" t="s">
        <v>43</v>
      </c>
      <c r="C21" s="98" t="s">
        <v>44</v>
      </c>
      <c r="D21" s="98"/>
      <c r="E21" s="98"/>
      <c r="F21" s="98"/>
      <c r="G21" s="98"/>
      <c r="H21" s="98"/>
      <c r="I21" s="98"/>
      <c r="J21" s="98"/>
      <c r="K21" s="98"/>
    </row>
    <row r="22" spans="2:11" ht="15" customHeight="1" x14ac:dyDescent="0.45">
      <c r="B22" s="30" t="s">
        <v>45</v>
      </c>
      <c r="C22" s="102" t="s">
        <v>46</v>
      </c>
      <c r="D22" s="102"/>
      <c r="E22" s="102"/>
      <c r="F22" s="102"/>
      <c r="G22" s="102"/>
      <c r="H22" s="102"/>
      <c r="I22" s="102"/>
      <c r="J22" s="102"/>
      <c r="K22" s="102"/>
    </row>
    <row r="23" spans="2:11" ht="15" customHeight="1" x14ac:dyDescent="0.45">
      <c r="B23" s="30"/>
      <c r="C23" s="102"/>
      <c r="D23" s="102"/>
      <c r="E23" s="102"/>
      <c r="F23" s="102"/>
      <c r="G23" s="102"/>
      <c r="H23" s="102"/>
      <c r="I23" s="102"/>
      <c r="J23" s="102"/>
      <c r="K23" s="102"/>
    </row>
    <row r="24" spans="2:11" ht="15" customHeight="1" x14ac:dyDescent="0.45">
      <c r="B24" s="99" t="s">
        <v>47</v>
      </c>
      <c r="C24" s="101" t="s">
        <v>48</v>
      </c>
      <c r="D24" s="101"/>
      <c r="E24" s="101"/>
      <c r="F24" s="101"/>
      <c r="G24" s="101"/>
      <c r="H24" s="101"/>
      <c r="I24" s="101"/>
      <c r="J24" s="101"/>
      <c r="K24" s="101"/>
    </row>
    <row r="25" spans="2:11" ht="15" customHeight="1" x14ac:dyDescent="0.45">
      <c r="B25" s="100"/>
      <c r="C25" s="101"/>
      <c r="D25" s="101"/>
      <c r="E25" s="101"/>
      <c r="F25" s="101"/>
      <c r="G25" s="101"/>
      <c r="H25" s="101"/>
      <c r="I25" s="101"/>
      <c r="J25" s="101"/>
      <c r="K25" s="101"/>
    </row>
    <row r="26" spans="2:11" x14ac:dyDescent="0.45">
      <c r="B26" s="100"/>
      <c r="C26" s="101"/>
      <c r="D26" s="101"/>
      <c r="E26" s="101"/>
      <c r="F26" s="101"/>
      <c r="G26" s="101"/>
      <c r="H26" s="101"/>
      <c r="I26" s="101"/>
      <c r="J26" s="101"/>
      <c r="K26" s="101"/>
    </row>
    <row r="27" spans="2:11" ht="15" customHeight="1" x14ac:dyDescent="0.45">
      <c r="B27" s="30" t="s">
        <v>49</v>
      </c>
      <c r="C27" s="98" t="s">
        <v>50</v>
      </c>
      <c r="D27" s="98"/>
      <c r="E27" s="98"/>
      <c r="F27" s="98"/>
      <c r="G27" s="98"/>
      <c r="H27" s="98"/>
      <c r="I27" s="98"/>
      <c r="J27" s="98"/>
      <c r="K27" s="98"/>
    </row>
    <row r="28" spans="2:11" ht="15" customHeight="1" x14ac:dyDescent="0.45">
      <c r="B28" s="30" t="s">
        <v>51</v>
      </c>
      <c r="C28" s="98" t="s">
        <v>52</v>
      </c>
      <c r="D28" s="98"/>
      <c r="E28" s="98"/>
      <c r="F28" s="98"/>
      <c r="G28" s="98"/>
      <c r="H28" s="98"/>
      <c r="I28" s="98"/>
      <c r="J28" s="98"/>
      <c r="K28" s="98"/>
    </row>
    <row r="29" spans="2:11" ht="15" customHeight="1" x14ac:dyDescent="0.45"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2:11" ht="15" customHeight="1" x14ac:dyDescent="0.45"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2:11" ht="15" customHeight="1" x14ac:dyDescent="0.45"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2:11" x14ac:dyDescent="0.45"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2:11" ht="15" customHeight="1" x14ac:dyDescent="0.45"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2:11" x14ac:dyDescent="0.45"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pans="2:11" x14ac:dyDescent="0.45"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2:11" x14ac:dyDescent="0.45"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spans="2:11" x14ac:dyDescent="0.45"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2:11" x14ac:dyDescent="0.45"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2:11" x14ac:dyDescent="0.45">
      <c r="B39" s="20"/>
      <c r="C39" s="20"/>
      <c r="D39" s="20"/>
      <c r="E39" s="20"/>
      <c r="F39" s="20"/>
      <c r="G39" s="20"/>
      <c r="H39" s="20"/>
      <c r="I39" s="20"/>
      <c r="J39" s="20"/>
      <c r="K39" s="20"/>
    </row>
  </sheetData>
  <sheetProtection sheet="1" objects="1" scenarios="1"/>
  <mergeCells count="18">
    <mergeCell ref="I3:K3"/>
    <mergeCell ref="C13:K13"/>
    <mergeCell ref="C14:K14"/>
    <mergeCell ref="C15:K15"/>
    <mergeCell ref="C16:K16"/>
    <mergeCell ref="E4:F4"/>
    <mergeCell ref="J4:K4"/>
    <mergeCell ref="J11:K11"/>
    <mergeCell ref="C17:K17"/>
    <mergeCell ref="C18:K18"/>
    <mergeCell ref="C19:K19"/>
    <mergeCell ref="C20:K20"/>
    <mergeCell ref="C21:K21"/>
    <mergeCell ref="C27:K27"/>
    <mergeCell ref="C28:K28"/>
    <mergeCell ref="B24:B26"/>
    <mergeCell ref="C24:K26"/>
    <mergeCell ref="C22:K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2:K26"/>
  <sheetViews>
    <sheetView workbookViewId="0">
      <selection activeCell="K4" sqref="K4"/>
    </sheetView>
  </sheetViews>
  <sheetFormatPr defaultColWidth="15" defaultRowHeight="14.25" x14ac:dyDescent="0.45"/>
  <cols>
    <col min="1" max="5" width="15" style="9"/>
    <col min="6" max="6" width="8.265625" style="9" customWidth="1"/>
    <col min="7" max="7" width="21.86328125" style="9" bestFit="1" customWidth="1"/>
    <col min="8" max="8" width="38.73046875" style="9" bestFit="1" customWidth="1"/>
    <col min="9" max="16384" width="15" style="9"/>
  </cols>
  <sheetData>
    <row r="2" spans="1:11" ht="15.75" x14ac:dyDescent="0.5">
      <c r="A2" s="113" t="s">
        <v>33</v>
      </c>
      <c r="B2" s="113"/>
      <c r="C2" s="10"/>
      <c r="D2" s="12"/>
      <c r="F2" s="115" t="s">
        <v>7</v>
      </c>
      <c r="G2" s="115"/>
      <c r="H2" s="115"/>
      <c r="J2" s="68" t="s">
        <v>80</v>
      </c>
      <c r="K2" s="68"/>
    </row>
    <row r="3" spans="1:11" ht="15.75" x14ac:dyDescent="0.5">
      <c r="A3" s="19">
        <f>IF(Hesapla!D8 =Tablolar!A2,1, IF(Hesapla!D8 =Tablolar!A3,2, IF(Hesapla!D8 =Tablolar!A4,3, IF(Hesapla!D8 =Tablolar!A5,4,0))))</f>
        <v>1</v>
      </c>
      <c r="B3" s="114" t="str">
        <f>IF(A3=1,"Sivil",IF(A3=2,"Ticari","Seçilmedi"))</f>
        <v>Sivil</v>
      </c>
      <c r="C3" s="114"/>
      <c r="D3" s="12"/>
      <c r="F3" s="2" t="s">
        <v>8</v>
      </c>
      <c r="G3" s="2" t="s">
        <v>9</v>
      </c>
      <c r="H3" s="6" t="s">
        <v>10</v>
      </c>
    </row>
    <row r="4" spans="1:11" x14ac:dyDescent="0.45">
      <c r="A4" s="12"/>
      <c r="B4" s="12"/>
      <c r="C4" s="12"/>
      <c r="D4" s="12"/>
      <c r="F4" s="7">
        <v>1</v>
      </c>
      <c r="G4" s="7"/>
      <c r="H4" s="7"/>
      <c r="I4" s="9">
        <v>0</v>
      </c>
      <c r="J4" s="67">
        <v>23400</v>
      </c>
      <c r="K4" s="117">
        <v>3000</v>
      </c>
    </row>
    <row r="5" spans="1:11" ht="15.75" x14ac:dyDescent="0.5">
      <c r="A5" s="113" t="s">
        <v>19</v>
      </c>
      <c r="B5" s="113"/>
      <c r="C5" s="12"/>
      <c r="D5" s="12"/>
      <c r="F5" s="7">
        <v>2</v>
      </c>
      <c r="G5" s="7"/>
      <c r="H5" s="7"/>
      <c r="I5" s="59">
        <f t="shared" ref="I5:I10" si="0">J4+0.01</f>
        <v>23400.01</v>
      </c>
      <c r="J5" s="67">
        <v>93400</v>
      </c>
      <c r="K5" s="59">
        <f>K4</f>
        <v>3000</v>
      </c>
    </row>
    <row r="6" spans="1:11" ht="15.75" x14ac:dyDescent="0.5">
      <c r="A6" s="19">
        <f>IF(Hesapla!D9 =Tablolar!A8,1, IF(Hesapla!D9 =Tablolar!A9,2, IF(Hesapla!D9 =Tablolar!A10,3, 0)))</f>
        <v>2</v>
      </c>
      <c r="B6" s="12" t="str">
        <f>IF(A6=1,"Uzaktan Ekspertiz",IF(A6=2,"Şehir İçi Fiili Ekspertiz","Sehir Dışı Fiili Ekspertiz"))</f>
        <v>Şehir İçi Fiili Ekspertiz</v>
      </c>
      <c r="C6" s="12"/>
      <c r="D6" s="12"/>
      <c r="F6" s="7">
        <v>3</v>
      </c>
      <c r="G6" s="7"/>
      <c r="H6" s="7"/>
      <c r="I6" s="59">
        <f t="shared" si="0"/>
        <v>93400.01</v>
      </c>
      <c r="J6" s="67">
        <v>467100</v>
      </c>
      <c r="K6" s="59">
        <f>K5+(J5-J4)*0.055</f>
        <v>6850</v>
      </c>
    </row>
    <row r="7" spans="1:11" x14ac:dyDescent="0.45">
      <c r="A7" s="10"/>
      <c r="B7" s="10"/>
      <c r="C7" s="10"/>
      <c r="D7" s="12"/>
      <c r="F7" s="7">
        <v>4</v>
      </c>
      <c r="G7" s="7"/>
      <c r="H7" s="7"/>
      <c r="I7" s="59">
        <f t="shared" si="0"/>
        <v>467100.01</v>
      </c>
      <c r="J7" s="67">
        <v>934100</v>
      </c>
      <c r="K7" s="59">
        <f>K6+(J6-J5)*0.04</f>
        <v>21798</v>
      </c>
    </row>
    <row r="8" spans="1:11" ht="15.75" x14ac:dyDescent="0.5">
      <c r="A8" s="18" t="s">
        <v>18</v>
      </c>
      <c r="B8" s="17"/>
      <c r="C8" s="17"/>
      <c r="D8" s="12"/>
      <c r="F8" s="7">
        <v>5</v>
      </c>
      <c r="G8" s="7"/>
      <c r="H8" s="7"/>
      <c r="I8" s="59">
        <f t="shared" si="0"/>
        <v>934100.01</v>
      </c>
      <c r="J8" s="67">
        <v>2335400</v>
      </c>
      <c r="K8" s="59">
        <f>K7+(J7-J6)*0.035</f>
        <v>38143</v>
      </c>
    </row>
    <row r="9" spans="1:11" ht="15.75" x14ac:dyDescent="0.5">
      <c r="A9" s="16">
        <f>Hesapla!D10</f>
        <v>1</v>
      </c>
      <c r="B9" s="15" t="s">
        <v>11</v>
      </c>
      <c r="C9" s="10"/>
      <c r="D9" s="12"/>
      <c r="F9" s="7">
        <v>6</v>
      </c>
      <c r="G9" s="7"/>
      <c r="H9" s="7"/>
      <c r="I9" s="59">
        <f t="shared" si="0"/>
        <v>2335400.0099999998</v>
      </c>
      <c r="J9" s="67">
        <v>3113800</v>
      </c>
      <c r="K9" s="59">
        <f>K8+(J8-J7)*0.03</f>
        <v>80182</v>
      </c>
    </row>
    <row r="10" spans="1:11" x14ac:dyDescent="0.45">
      <c r="A10" s="10"/>
      <c r="B10" s="10"/>
      <c r="C10" s="10"/>
      <c r="D10" s="12"/>
      <c r="F10" s="7">
        <v>7</v>
      </c>
      <c r="G10" s="8"/>
      <c r="H10" s="7"/>
      <c r="I10" s="59">
        <f t="shared" si="0"/>
        <v>3113800.01</v>
      </c>
      <c r="K10" s="59">
        <f>K9+(J9-J8)*0.018</f>
        <v>94193.2</v>
      </c>
    </row>
    <row r="11" spans="1:11" x14ac:dyDescent="0.45">
      <c r="A11" s="10" t="s">
        <v>17</v>
      </c>
      <c r="B11" s="10"/>
      <c r="C11" s="10"/>
      <c r="D11" s="12"/>
    </row>
    <row r="12" spans="1:11" x14ac:dyDescent="0.45">
      <c r="A12" s="14">
        <f>IF(A9&lt;=J4,K4,IF(AND(A9&gt;=I5,A9&lt;=J5),K5+(A9-I5)*0.055,IF(AND(A9&gt;=I6,A9&lt;=J6),K6+(A9-I6)*0.04,IF(AND(A9&gt;=I7,A9&lt;=J7),K7+(A9-I7)*0.035,IF(AND(A9&gt;=I8,A9&lt;=J8),K8+(A9-I8)*0.03,IF(AND(A9&gt;=I9,A9&lt;=J9),K9+(A9-I9)*0.018,IF(A9&gt;I10,K10)))))))</f>
        <v>3000</v>
      </c>
      <c r="B12" s="13" t="s">
        <v>16</v>
      </c>
      <c r="C12" s="10"/>
      <c r="D12" s="12"/>
    </row>
    <row r="14" spans="1:11" x14ac:dyDescent="0.45">
      <c r="A14" s="10" t="s">
        <v>15</v>
      </c>
      <c r="B14" s="10"/>
      <c r="C14" s="10"/>
      <c r="D14" s="12"/>
    </row>
    <row r="15" spans="1:11" x14ac:dyDescent="0.45">
      <c r="A15" s="10">
        <f>ROUND(IF(A6=1, IF(A3=1,A12,IF(A3=2,A12*1.2,IF(A3=3,A12*2.2,IF(A3=4,A12*1.5))))*(2/3), IF(A3=1,A12,IF(A3=2,A12*1.2,IF(A3=3,A12*2.2,IF(A3=4,A12*1.5))))),2)</f>
        <v>3000</v>
      </c>
      <c r="B15" s="10" t="s">
        <v>11</v>
      </c>
      <c r="C15" s="10" t="s">
        <v>13</v>
      </c>
      <c r="D15" s="11"/>
    </row>
    <row r="16" spans="1:11" x14ac:dyDescent="0.45">
      <c r="A16" s="10"/>
      <c r="B16" s="10"/>
      <c r="C16" s="10"/>
    </row>
    <row r="17" spans="1:4" x14ac:dyDescent="0.45">
      <c r="A17" s="10">
        <f>ROUND(A15*1.2,2)</f>
        <v>3600</v>
      </c>
      <c r="B17" s="10" t="s">
        <v>11</v>
      </c>
      <c r="C17" s="10" t="s">
        <v>12</v>
      </c>
    </row>
    <row r="20" spans="1:4" x14ac:dyDescent="0.45">
      <c r="A20" s="10" t="s">
        <v>14</v>
      </c>
      <c r="B20" s="10"/>
      <c r="C20" s="10"/>
      <c r="D20" s="12"/>
    </row>
    <row r="21" spans="1:4" x14ac:dyDescent="0.45">
      <c r="A21" s="10">
        <f>IF(A9&lt;=I9,IF(A6=1,A15-A15,IF(A6=2,A15-A15,IF(A6=3,A15*0.25))),IF(AND(A3=1,A6=3),A25,IF(AND(A3=2,A6=3),A26,0)))</f>
        <v>0</v>
      </c>
      <c r="B21" s="10" t="s">
        <v>11</v>
      </c>
      <c r="C21" s="10" t="s">
        <v>13</v>
      </c>
      <c r="D21" s="11"/>
    </row>
    <row r="22" spans="1:4" x14ac:dyDescent="0.45">
      <c r="A22" s="10"/>
      <c r="B22" s="10"/>
      <c r="C22" s="10"/>
    </row>
    <row r="23" spans="1:4" x14ac:dyDescent="0.45">
      <c r="A23" s="10">
        <f>A21*1.2</f>
        <v>0</v>
      </c>
      <c r="B23" s="10" t="s">
        <v>11</v>
      </c>
      <c r="C23" s="10" t="s">
        <v>12</v>
      </c>
    </row>
    <row r="25" spans="1:4" x14ac:dyDescent="0.45">
      <c r="A25" s="59">
        <f>K8*25/100</f>
        <v>9535.75</v>
      </c>
      <c r="B25" s="9" t="s">
        <v>11</v>
      </c>
      <c r="C25" s="9" t="s">
        <v>76</v>
      </c>
    </row>
    <row r="26" spans="1:4" x14ac:dyDescent="0.45">
      <c r="A26" s="59">
        <f>A25+A25*20/100</f>
        <v>11442.9</v>
      </c>
      <c r="B26" s="9" t="s">
        <v>11</v>
      </c>
      <c r="C26" s="9" t="s">
        <v>77</v>
      </c>
    </row>
  </sheetData>
  <mergeCells count="4">
    <mergeCell ref="A2:B2"/>
    <mergeCell ref="B3:C3"/>
    <mergeCell ref="A5:B5"/>
    <mergeCell ref="F2:H2"/>
  </mergeCells>
  <pageMargins left="0.7" right="0.7" top="0.75" bottom="0.75" header="0.3" footer="0.3"/>
  <pageSetup paperSize="9" orientation="portrait" horizontalDpi="360" verticalDpi="360" r:id="rId1"/>
  <ignoredErrors>
    <ignoredError sqref="A6 A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4"/>
  <dimension ref="A1:G10"/>
  <sheetViews>
    <sheetView workbookViewId="0">
      <selection activeCell="F3" sqref="F3:G9"/>
    </sheetView>
  </sheetViews>
  <sheetFormatPr defaultRowHeight="14.25" x14ac:dyDescent="0.45"/>
  <cols>
    <col min="1" max="1" width="28.265625" bestFit="1" customWidth="1"/>
    <col min="2" max="2" width="4.3984375" bestFit="1" customWidth="1"/>
    <col min="6" max="6" width="22.265625" bestFit="1" customWidth="1"/>
    <col min="7" max="7" width="41.73046875" bestFit="1" customWidth="1"/>
  </cols>
  <sheetData>
    <row r="1" spans="1:7" ht="15.75" x14ac:dyDescent="0.5">
      <c r="A1" s="1" t="s">
        <v>30</v>
      </c>
      <c r="B1" s="2" t="s">
        <v>2</v>
      </c>
      <c r="E1" s="116" t="s">
        <v>7</v>
      </c>
      <c r="F1" s="116"/>
      <c r="G1" s="116"/>
    </row>
    <row r="2" spans="1:7" x14ac:dyDescent="0.45">
      <c r="A2" s="3" t="s">
        <v>31</v>
      </c>
      <c r="B2" s="4">
        <v>1</v>
      </c>
      <c r="E2" s="2" t="s">
        <v>8</v>
      </c>
      <c r="F2" s="2" t="s">
        <v>9</v>
      </c>
      <c r="G2" s="6" t="s">
        <v>10</v>
      </c>
    </row>
    <row r="3" spans="1:7" x14ac:dyDescent="0.45">
      <c r="A3" s="3" t="s">
        <v>32</v>
      </c>
      <c r="B3" s="4">
        <v>2</v>
      </c>
      <c r="E3" s="7">
        <v>1</v>
      </c>
      <c r="F3" s="7"/>
      <c r="G3" s="7"/>
    </row>
    <row r="4" spans="1:7" x14ac:dyDescent="0.45">
      <c r="A4" s="3"/>
      <c r="B4" s="4"/>
      <c r="E4" s="7">
        <v>2</v>
      </c>
      <c r="F4" s="7"/>
      <c r="G4" s="7"/>
    </row>
    <row r="5" spans="1:7" x14ac:dyDescent="0.45">
      <c r="A5" s="3"/>
      <c r="B5" s="4"/>
      <c r="E5" s="7">
        <v>3</v>
      </c>
      <c r="F5" s="7"/>
      <c r="G5" s="7"/>
    </row>
    <row r="6" spans="1:7" x14ac:dyDescent="0.45">
      <c r="E6" s="7">
        <v>4</v>
      </c>
      <c r="F6" s="7"/>
      <c r="G6" s="7"/>
    </row>
    <row r="7" spans="1:7" x14ac:dyDescent="0.45">
      <c r="A7" s="5" t="s">
        <v>3</v>
      </c>
      <c r="B7" s="2" t="s">
        <v>2</v>
      </c>
      <c r="E7" s="7">
        <v>5</v>
      </c>
      <c r="F7" s="7"/>
      <c r="G7" s="7"/>
    </row>
    <row r="8" spans="1:7" x14ac:dyDescent="0.45">
      <c r="A8" s="4" t="s">
        <v>4</v>
      </c>
      <c r="B8" s="4">
        <v>1</v>
      </c>
      <c r="E8" s="7">
        <v>6</v>
      </c>
      <c r="F8" s="7"/>
      <c r="G8" s="7"/>
    </row>
    <row r="9" spans="1:7" x14ac:dyDescent="0.45">
      <c r="A9" s="4" t="s">
        <v>5</v>
      </c>
      <c r="B9" s="4">
        <v>2</v>
      </c>
      <c r="E9" s="7">
        <v>7</v>
      </c>
      <c r="F9" s="8"/>
      <c r="G9" s="7"/>
    </row>
    <row r="10" spans="1:7" x14ac:dyDescent="0.45">
      <c r="A10" s="4" t="s">
        <v>6</v>
      </c>
      <c r="B10" s="4">
        <v>3</v>
      </c>
    </row>
  </sheetData>
  <mergeCells count="1"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Hesapla</vt:lpstr>
      <vt:lpstr>Bilgi</vt:lpstr>
      <vt:lpstr>Hesapla!Yazdırma_Alanı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 Asım Unluer</dc:creator>
  <cp:lastModifiedBy>Özgür Özge ÖNCÜLER</cp:lastModifiedBy>
  <cp:lastPrinted>2023-08-19T07:12:49Z</cp:lastPrinted>
  <dcterms:created xsi:type="dcterms:W3CDTF">2023-06-18T17:22:46Z</dcterms:created>
  <dcterms:modified xsi:type="dcterms:W3CDTF">2026-03-26T13:38:54Z</dcterms:modified>
</cp:coreProperties>
</file>